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irgr\Desktop\"/>
    </mc:Choice>
  </mc:AlternateContent>
  <xr:revisionPtr revIDLastSave="0" documentId="8_{54F7D7EC-C327-4030-94F5-7A13540F4154}" xr6:coauthVersionLast="47" xr6:coauthVersionMax="47" xr10:uidLastSave="{00000000-0000-0000-0000-000000000000}"/>
  <bookViews>
    <workbookView xWindow="-28920" yWindow="-120" windowWidth="29040" windowHeight="15720" xr2:uid="{92F26378-4145-4CFC-9BA7-679E22A0C999}"/>
  </bookViews>
  <sheets>
    <sheet name="סיכום" sheetId="24" r:id="rId1"/>
    <sheet name="מאבטח אישי למאוימים צמוד ומקדים" sheetId="25" r:id="rId2"/>
    <sheet name="זקיף בית מאוימים 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8" i="20" l="1"/>
  <c r="AA18" i="20"/>
  <c r="S18" i="20"/>
  <c r="P18" i="20"/>
  <c r="H18" i="20"/>
  <c r="E18" i="20"/>
  <c r="AD18" i="25"/>
  <c r="AA18" i="25"/>
  <c r="S18" i="25"/>
  <c r="P18" i="25"/>
  <c r="H18" i="25"/>
  <c r="E18" i="25"/>
  <c r="AD12" i="25"/>
  <c r="AA12" i="25"/>
  <c r="S12" i="25"/>
  <c r="P12" i="25"/>
  <c r="H12" i="25"/>
  <c r="E12" i="25"/>
  <c r="J6" i="25"/>
  <c r="J10" i="25" s="1"/>
  <c r="AF11" i="25"/>
  <c r="AE11" i="25"/>
  <c r="AC11" i="25"/>
  <c r="AB11" i="25"/>
  <c r="U11" i="25"/>
  <c r="T11" i="25"/>
  <c r="R11" i="25"/>
  <c r="Q11" i="25"/>
  <c r="J11" i="25"/>
  <c r="I11" i="25"/>
  <c r="G11" i="25"/>
  <c r="F11" i="25"/>
  <c r="AD7" i="25"/>
  <c r="AD11" i="25" s="1"/>
  <c r="AA7" i="25"/>
  <c r="AA16" i="25" s="1"/>
  <c r="S7" i="25"/>
  <c r="S11" i="25" s="1"/>
  <c r="P7" i="25"/>
  <c r="P11" i="25" s="1"/>
  <c r="H7" i="25"/>
  <c r="H11" i="25" s="1"/>
  <c r="E7" i="25"/>
  <c r="E16" i="25" s="1"/>
  <c r="AF6" i="25"/>
  <c r="AF13" i="25" s="1"/>
  <c r="AE6" i="25"/>
  <c r="AE13" i="25" s="1"/>
  <c r="AD6" i="25"/>
  <c r="AD16" i="25" s="1"/>
  <c r="AD20" i="25" s="1"/>
  <c r="AC6" i="25"/>
  <c r="AC16" i="25" s="1"/>
  <c r="AB6" i="25"/>
  <c r="AB16" i="25" s="1"/>
  <c r="U6" i="25"/>
  <c r="U10" i="25" s="1"/>
  <c r="T6" i="25"/>
  <c r="T10" i="25" s="1"/>
  <c r="S6" i="25"/>
  <c r="R6" i="25"/>
  <c r="R13" i="25" s="1"/>
  <c r="Q6" i="25"/>
  <c r="Q16" i="25" s="1"/>
  <c r="I6" i="25"/>
  <c r="I10" i="25" s="1"/>
  <c r="H6" i="25"/>
  <c r="G6" i="25"/>
  <c r="G16" i="25" s="1"/>
  <c r="F6" i="25"/>
  <c r="F13" i="25" s="1"/>
  <c r="AA20" i="25" l="1"/>
  <c r="AA13" i="25" s="1"/>
  <c r="E20" i="25"/>
  <c r="E13" i="25" s="1"/>
  <c r="AB10" i="25"/>
  <c r="AC10" i="25"/>
  <c r="AE10" i="25"/>
  <c r="AF10" i="25"/>
  <c r="AF14" i="25" s="1"/>
  <c r="F10" i="25"/>
  <c r="E11" i="25"/>
  <c r="AA10" i="25"/>
  <c r="AE14" i="25"/>
  <c r="AE16" i="25"/>
  <c r="AF16" i="25"/>
  <c r="S10" i="25"/>
  <c r="F14" i="25"/>
  <c r="F16" i="25"/>
  <c r="E10" i="25"/>
  <c r="AD10" i="25"/>
  <c r="J16" i="25"/>
  <c r="T13" i="25"/>
  <c r="T14" i="25" s="1"/>
  <c r="P16" i="25"/>
  <c r="P20" i="25" s="1"/>
  <c r="P13" i="25" s="1"/>
  <c r="H16" i="25"/>
  <c r="H20" i="25" s="1"/>
  <c r="H13" i="25" s="1"/>
  <c r="I16" i="25"/>
  <c r="H10" i="25"/>
  <c r="R16" i="25"/>
  <c r="AA11" i="25"/>
  <c r="S16" i="25"/>
  <c r="S20" i="25" s="1"/>
  <c r="S13" i="25" s="1"/>
  <c r="J13" i="25"/>
  <c r="J14" i="25" s="1"/>
  <c r="I13" i="25"/>
  <c r="I14" i="25" s="1"/>
  <c r="G10" i="25"/>
  <c r="U13" i="25"/>
  <c r="U14" i="25" s="1"/>
  <c r="R10" i="25"/>
  <c r="R14" i="25" s="1"/>
  <c r="AD13" i="25"/>
  <c r="U16" i="25"/>
  <c r="Q13" i="25"/>
  <c r="P10" i="25"/>
  <c r="Q10" i="25"/>
  <c r="Q14" i="25" s="1"/>
  <c r="AB13" i="25"/>
  <c r="AB14" i="25" s="1"/>
  <c r="G13" i="25"/>
  <c r="AC13" i="25"/>
  <c r="T16" i="25"/>
  <c r="AA14" i="25" l="1"/>
  <c r="AC14" i="25"/>
  <c r="P14" i="25"/>
  <c r="AD14" i="25"/>
  <c r="S14" i="25"/>
  <c r="H14" i="25"/>
  <c r="G14" i="25"/>
  <c r="E14" i="25"/>
  <c r="AF11" i="20" l="1"/>
  <c r="AE11" i="20"/>
  <c r="AC11" i="20"/>
  <c r="AB11" i="20"/>
  <c r="U11" i="20"/>
  <c r="T11" i="20"/>
  <c r="R11" i="20"/>
  <c r="Q11" i="20"/>
  <c r="J11" i="20"/>
  <c r="I11" i="20"/>
  <c r="G11" i="20"/>
  <c r="F11" i="20"/>
  <c r="AE10" i="20"/>
  <c r="AD7" i="20"/>
  <c r="AA7" i="20"/>
  <c r="AA16" i="20" s="1"/>
  <c r="AA20" i="20" s="1"/>
  <c r="S7" i="20"/>
  <c r="S11" i="20" s="1"/>
  <c r="P7" i="20"/>
  <c r="P10" i="20" s="1"/>
  <c r="H7" i="20"/>
  <c r="H11" i="20" s="1"/>
  <c r="E7" i="20"/>
  <c r="E11" i="20" s="1"/>
  <c r="AF6" i="20"/>
  <c r="AF16" i="20" s="1"/>
  <c r="AE6" i="20"/>
  <c r="AE13" i="20" s="1"/>
  <c r="AD6" i="20"/>
  <c r="AC6" i="20"/>
  <c r="AC10" i="20" s="1"/>
  <c r="AB6" i="20"/>
  <c r="AB16" i="20" s="1"/>
  <c r="U6" i="20"/>
  <c r="U16" i="20" s="1"/>
  <c r="T6" i="20"/>
  <c r="T10" i="20" s="1"/>
  <c r="S6" i="20"/>
  <c r="R6" i="20"/>
  <c r="R10" i="20" s="1"/>
  <c r="Q6" i="20"/>
  <c r="Q10" i="20" s="1"/>
  <c r="J6" i="20"/>
  <c r="J10" i="20" s="1"/>
  <c r="I6" i="20"/>
  <c r="I10" i="20" s="1"/>
  <c r="H6" i="20"/>
  <c r="G6" i="20"/>
  <c r="G16" i="20" s="1"/>
  <c r="F6" i="20"/>
  <c r="F13" i="20" s="1"/>
  <c r="AC16" i="20" l="1"/>
  <c r="AA10" i="20"/>
  <c r="AF10" i="20"/>
  <c r="AD16" i="20"/>
  <c r="AD20" i="20" s="1"/>
  <c r="AD13" i="20" s="1"/>
  <c r="U10" i="20"/>
  <c r="S10" i="20"/>
  <c r="AB10" i="20"/>
  <c r="AE14" i="20"/>
  <c r="AF13" i="20"/>
  <c r="AE16" i="20"/>
  <c r="E16" i="20"/>
  <c r="E20" i="20" s="1"/>
  <c r="E13" i="20" s="1"/>
  <c r="H10" i="20"/>
  <c r="E10" i="20"/>
  <c r="AD10" i="20"/>
  <c r="AD11" i="20"/>
  <c r="Q13" i="20"/>
  <c r="Q14" i="20" s="1"/>
  <c r="H16" i="20"/>
  <c r="H20" i="20" s="1"/>
  <c r="H13" i="20" s="1"/>
  <c r="G10" i="20"/>
  <c r="R13" i="20"/>
  <c r="R14" i="20" s="1"/>
  <c r="I16" i="20"/>
  <c r="I13" i="20"/>
  <c r="I14" i="20" s="1"/>
  <c r="J13" i="20"/>
  <c r="J14" i="20" s="1"/>
  <c r="J16" i="20"/>
  <c r="F16" i="20"/>
  <c r="Q16" i="20"/>
  <c r="F10" i="20"/>
  <c r="F14" i="20" s="1"/>
  <c r="G13" i="20"/>
  <c r="P16" i="20"/>
  <c r="P20" i="20" s="1"/>
  <c r="P13" i="20" s="1"/>
  <c r="AA13" i="20"/>
  <c r="U13" i="20"/>
  <c r="P11" i="20"/>
  <c r="AA11" i="20"/>
  <c r="AA14" i="20" s="1"/>
  <c r="T13" i="20"/>
  <c r="T14" i="20" s="1"/>
  <c r="R16" i="20"/>
  <c r="AB13" i="20"/>
  <c r="S16" i="20"/>
  <c r="S20" i="20" s="1"/>
  <c r="S13" i="20" s="1"/>
  <c r="AC13" i="20"/>
  <c r="AC14" i="20" s="1"/>
  <c r="T16" i="20"/>
  <c r="AB14" i="20" l="1"/>
  <c r="U14" i="20"/>
  <c r="E14" i="20"/>
  <c r="AD14" i="20"/>
  <c r="AF14" i="20"/>
  <c r="S14" i="20"/>
  <c r="G14" i="20"/>
  <c r="H14" i="20"/>
  <c r="P14" i="20"/>
</calcChain>
</file>

<file path=xl/sharedStrings.xml><?xml version="1.0" encoding="utf-8"?>
<sst xmlns="http://schemas.openxmlformats.org/spreadsheetml/2006/main" count="191" uniqueCount="56">
  <si>
    <t>מקצוע</t>
  </si>
  <si>
    <t>אחוזים</t>
  </si>
  <si>
    <t>שכר יסוד לפי צו ההרחבה</t>
  </si>
  <si>
    <t>שכר יסוד לתשלום</t>
  </si>
  <si>
    <t>חופשה</t>
  </si>
  <si>
    <t>חגים</t>
  </si>
  <si>
    <t>הבראה</t>
  </si>
  <si>
    <t>פנסיה</t>
  </si>
  <si>
    <t>פיצויי פיטורין</t>
  </si>
  <si>
    <t>קרן השתלמות</t>
  </si>
  <si>
    <t>ביטוח לאומי - האחוז ישתנה בהתאם לגובה השכר</t>
  </si>
  <si>
    <t>ראה להלן</t>
  </si>
  <si>
    <t>סה"כ עלות מעביד</t>
  </si>
  <si>
    <t>ביטוח לאומי</t>
  </si>
  <si>
    <t>השכר המבוטח - חודשי</t>
  </si>
  <si>
    <t>שקלול חודשי</t>
  </si>
  <si>
    <t>אחוז ממוצע</t>
  </si>
  <si>
    <t xml:space="preserve">סה"כ עלות מעביד </t>
  </si>
  <si>
    <t>מאבטח אישי למאוימים צמוד ומקדים - שנה ראשונה</t>
  </si>
  <si>
    <t>מאבטח אישי למאוימים צמוד ומקדים- שנה ראשונה - שעות נוספות 125%</t>
  </si>
  <si>
    <t>מאבטח אישי למאוימים צמוד ומקדים - שנה ראשונה - שעות נוספות 150%</t>
  </si>
  <si>
    <t>מאבטח אישי למאוימים צמוד ומקדים - שנה ראשונה - שבת וחג 150%</t>
  </si>
  <si>
    <t>מאבטח אישי למאוימים צמוד ומקדים - שנה ראשונה - שבת וחג - שעות נוספות 175%</t>
  </si>
  <si>
    <t>מאבטח אישי למאוימים צמוד ומקדים- שנה ראשונה - שבת וחג - שעות נוספות 200%</t>
  </si>
  <si>
    <t>מאבטח אישי למאוימים צמוד ומקדים - שנה שניה</t>
  </si>
  <si>
    <t>מאבטח אישי למאוימים צמוד ומקדים - שנה שניה - שעות נוספות 125%</t>
  </si>
  <si>
    <t>מאבטח אישי למאוימים צמוד ומקדים - שנה שניה - שעות נוספות 150%</t>
  </si>
  <si>
    <t>מאבטח אישי למאוימים צמוד ומקדים - שנה שניה - שבת וחג 150%</t>
  </si>
  <si>
    <t>מאבטח אישי למאוימים צמוד ומקדים - שנה שניה - שבת וחג - שעות נוספות 175%</t>
  </si>
  <si>
    <t>מאבטח אישי למאוימים צמוד ומקדים - שנה שניה - שבת וחג - שעות נוספות 200%</t>
  </si>
  <si>
    <t>מאבטח אישי למאוימים צמוד ומקדים - שנה שלישית</t>
  </si>
  <si>
    <t>מאבטח אישי למאוימים צמוד ומקדים - שנה שלישית - שעות נוספות 125%</t>
  </si>
  <si>
    <t>מאבטח אישי למאוימים צמוד ומקדים - שנה שלישית - שעות נוספות 150%</t>
  </si>
  <si>
    <t>מאבטח אישי למאוימים צמוד ומקדים - שנה שלישית - שבת וחג 150%</t>
  </si>
  <si>
    <t>מאבטח אישי למאוימים צמוד ומקדים - שנה שלישית - שבת וחג - שעות נוספות 175%</t>
  </si>
  <si>
    <t>מאבטח אישי למאוימים צמוד ומקדים - שנה שלישית - שבת וחג - שעות נוספות 200%</t>
  </si>
  <si>
    <t>זקיף בית מאוימים - שנה ראשונה</t>
  </si>
  <si>
    <t>זקיף בית מאוימים  - שנה ראשונה - שעות נוספות 125%</t>
  </si>
  <si>
    <t>זקיף בית מאוימים  - שנה ראשונה - שעות נוספות 150%</t>
  </si>
  <si>
    <t>זקיף בית מאוימים  - שנה ראשונה - שבת וחג 150%</t>
  </si>
  <si>
    <t>זקיף בית מאוימים  - שנה ראשונה - שבת וחג - שעות נוספות 175%</t>
  </si>
  <si>
    <t>זקיף בית מאוימים  - שנה ראשונה - שבת וחג - שעות נוספות 200%</t>
  </si>
  <si>
    <t>זקיף בית מאוימים  - שנה שניה</t>
  </si>
  <si>
    <t>זקיף בית מאוימים - שנה שניה - שעות נוספות 125%</t>
  </si>
  <si>
    <t>זקיף בית מאוימים  - שנה שניה - שעות נוספות 150%</t>
  </si>
  <si>
    <t>זקיף בית מאוימים - שנה שניה - שבת וחג 150%</t>
  </si>
  <si>
    <t>זקיף בית מאוימים  - שנה שניה - שבת וחג - שעות נוספות 175%</t>
  </si>
  <si>
    <t>זקיף בית מאוימים  - שנה שניה - שבת וחג - שעות נוספות 200%</t>
  </si>
  <si>
    <t>זקיף בית מאוימים  - שנה שלישית</t>
  </si>
  <si>
    <t>זקיף בית מאוימים  - שנה שלישית - שעות נוספות 125%</t>
  </si>
  <si>
    <t>זקיף בית מאוימים  - שנה שלישית - שעות נוספות 150%</t>
  </si>
  <si>
    <t>זקיף בית מאוימים  - שנה שלישית - שבת וחג 150%</t>
  </si>
  <si>
    <t>זקיף בית מאוימים  - שנה שלישית - שבת וחג - שעות נוספות 175%</t>
  </si>
  <si>
    <t>זקיף בית מאוימים  - שנה שלישית - שבת וחג - שעות נוספות 200%</t>
  </si>
  <si>
    <t>מאבטח אישי למאוימים צמוד ומקדים</t>
  </si>
  <si>
    <t xml:space="preserve">זקיף בית מאוימים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</si>
</sst>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1"/>
      <color rgb="FFFF0000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sz val="11"/>
      <color rgb="FFFF0000"/>
      <name val="Arial"/>
      <family val="2"/>
      <scheme val="minor"/>
    </font>
    <font>
      <b/>
      <u/>
      <sz val="11"/>
      <color theme="9" tint="-0.249977111117893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4" tint="-0.249977111117893"/>
      <name val="Arial"/>
      <family val="2"/>
      <scheme val="minor"/>
    </font>
    <font>
      <b/>
      <u/>
      <sz val="16"/>
      <color rgb="FF7030A0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" fontId="1" fillId="2" borderId="1" xfId="1" applyNumberForma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0" borderId="0" xfId="1" applyFont="1"/>
    <xf numFmtId="10" fontId="6" fillId="2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4" fontId="1" fillId="0" borderId="1" xfId="1" applyNumberFormat="1" applyBorder="1"/>
    <xf numFmtId="10" fontId="1" fillId="0" borderId="1" xfId="1" applyNumberFormat="1" applyBorder="1"/>
    <xf numFmtId="0" fontId="4" fillId="2" borderId="2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4">
    <cellStyle name="Comma 2" xfId="2" xr:uid="{59BD1D20-CF0F-4478-A608-A2CD5D9A2C11}"/>
    <cellStyle name="Normal" xfId="0" builtinId="0"/>
    <cellStyle name="Normal 2" xfId="3" xr:uid="{D04032BE-44AA-4F48-92AD-79A14E13BFD9}"/>
    <cellStyle name="Normal 2 2" xfId="1" xr:uid="{440CA739-920B-47BE-9D9E-AFA5AFEA40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951A-749E-4FE5-9188-F3D5E04C530D}">
  <sheetPr>
    <pageSetUpPr fitToPage="1"/>
  </sheetPr>
  <dimension ref="C1:I30"/>
  <sheetViews>
    <sheetView rightToLeft="1" tabSelected="1" topLeftCell="A16" zoomScale="84" zoomScaleNormal="84" workbookViewId="0">
      <selection activeCell="P28" sqref="P28"/>
    </sheetView>
  </sheetViews>
  <sheetFormatPr defaultColWidth="9" defaultRowHeight="14.25" x14ac:dyDescent="0.2"/>
  <cols>
    <col min="1" max="2" width="9" style="1"/>
    <col min="3" max="3" width="26.125" style="1" customWidth="1"/>
    <col min="4" max="16384" width="9" style="1"/>
  </cols>
  <sheetData>
    <row r="1" spans="3:9" ht="20.25" x14ac:dyDescent="0.3">
      <c r="C1" s="18" t="s">
        <v>54</v>
      </c>
      <c r="D1" s="18"/>
      <c r="E1" s="18"/>
      <c r="F1" s="18"/>
      <c r="G1" s="18"/>
      <c r="H1" s="18"/>
      <c r="I1" s="18"/>
    </row>
    <row r="3" spans="3:9" ht="165" x14ac:dyDescent="0.2">
      <c r="C3" s="2"/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3:9" x14ac:dyDescent="0.2">
      <c r="C4" s="17" t="s">
        <v>3</v>
      </c>
      <c r="D4" s="7">
        <v>83</v>
      </c>
      <c r="E4" s="7">
        <v>103.75</v>
      </c>
      <c r="F4" s="7">
        <v>124.5</v>
      </c>
      <c r="G4" s="7">
        <v>124.5</v>
      </c>
      <c r="H4" s="7">
        <v>145.25</v>
      </c>
      <c r="I4" s="7">
        <v>166</v>
      </c>
    </row>
    <row r="5" spans="3:9" ht="26.25" customHeight="1" x14ac:dyDescent="0.2">
      <c r="C5" s="17" t="s">
        <v>17</v>
      </c>
      <c r="D5" s="7">
        <v>111.00881152703298</v>
      </c>
      <c r="E5" s="7">
        <v>127.57515000000001</v>
      </c>
      <c r="F5" s="7">
        <v>152.70339999999999</v>
      </c>
      <c r="G5" s="7">
        <v>161.26531152703296</v>
      </c>
      <c r="H5" s="7">
        <v>177.83165</v>
      </c>
      <c r="I5" s="7">
        <v>202.9599</v>
      </c>
    </row>
    <row r="7" spans="3:9" ht="165" x14ac:dyDescent="0.2">
      <c r="C7" s="2"/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29</v>
      </c>
    </row>
    <row r="8" spans="3:9" x14ac:dyDescent="0.2">
      <c r="C8" s="17" t="s">
        <v>3</v>
      </c>
      <c r="D8" s="7">
        <v>83</v>
      </c>
      <c r="E8" s="7">
        <v>103.75</v>
      </c>
      <c r="F8" s="7">
        <v>124.5</v>
      </c>
      <c r="G8" s="7">
        <v>124.5</v>
      </c>
      <c r="H8" s="7">
        <v>145.25</v>
      </c>
      <c r="I8" s="7">
        <v>166</v>
      </c>
    </row>
    <row r="9" spans="3:9" x14ac:dyDescent="0.2">
      <c r="C9" s="17" t="s">
        <v>12</v>
      </c>
      <c r="D9" s="7">
        <v>111.00881152703298</v>
      </c>
      <c r="E9" s="7">
        <v>127.57515000000001</v>
      </c>
      <c r="F9" s="7">
        <v>152.70339999999999</v>
      </c>
      <c r="G9" s="7">
        <v>161.26531152703296</v>
      </c>
      <c r="H9" s="7">
        <v>177.83165</v>
      </c>
      <c r="I9" s="7">
        <v>202.9599</v>
      </c>
    </row>
    <row r="12" spans="3:9" ht="165" x14ac:dyDescent="0.2">
      <c r="C12" s="2"/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</row>
    <row r="13" spans="3:9" x14ac:dyDescent="0.2">
      <c r="C13" s="17" t="s">
        <v>3</v>
      </c>
      <c r="D13" s="7">
        <v>83</v>
      </c>
      <c r="E13" s="7">
        <v>103.75</v>
      </c>
      <c r="F13" s="7">
        <v>124.5</v>
      </c>
      <c r="G13" s="7">
        <v>124.5</v>
      </c>
      <c r="H13" s="7">
        <v>145.25</v>
      </c>
      <c r="I13" s="7">
        <v>166</v>
      </c>
    </row>
    <row r="14" spans="3:9" x14ac:dyDescent="0.2">
      <c r="C14" s="17" t="s">
        <v>12</v>
      </c>
      <c r="D14" s="7">
        <v>111.00881152703298</v>
      </c>
      <c r="E14" s="7">
        <v>127.57515000000001</v>
      </c>
      <c r="F14" s="7">
        <v>152.70339999999999</v>
      </c>
      <c r="G14" s="7">
        <v>161.26531152703296</v>
      </c>
      <c r="H14" s="7">
        <v>177.83165</v>
      </c>
      <c r="I14" s="7">
        <v>202.9599</v>
      </c>
    </row>
    <row r="17" spans="3:9" ht="20.25" x14ac:dyDescent="0.3">
      <c r="C17" s="18" t="s">
        <v>55</v>
      </c>
      <c r="D17" s="18"/>
      <c r="E17" s="18"/>
      <c r="F17" s="18"/>
      <c r="G17" s="18"/>
      <c r="H17" s="18"/>
      <c r="I17" s="18"/>
    </row>
    <row r="19" spans="3:9" ht="120" x14ac:dyDescent="0.2">
      <c r="C19" s="2" t="s">
        <v>0</v>
      </c>
      <c r="D19" s="3" t="s">
        <v>36</v>
      </c>
      <c r="E19" s="3" t="s">
        <v>37</v>
      </c>
      <c r="F19" s="3" t="s">
        <v>38</v>
      </c>
      <c r="G19" s="3" t="s">
        <v>39</v>
      </c>
      <c r="H19" s="3" t="s">
        <v>40</v>
      </c>
      <c r="I19" s="3" t="s">
        <v>41</v>
      </c>
    </row>
    <row r="20" spans="3:9" x14ac:dyDescent="0.2">
      <c r="C20" s="17" t="s">
        <v>3</v>
      </c>
      <c r="D20" s="7">
        <v>50.5</v>
      </c>
      <c r="E20" s="7">
        <v>63.125</v>
      </c>
      <c r="F20" s="7">
        <v>75.75</v>
      </c>
      <c r="G20" s="7">
        <v>75.75</v>
      </c>
      <c r="H20" s="7">
        <v>88.375</v>
      </c>
      <c r="I20" s="7">
        <v>101</v>
      </c>
    </row>
    <row r="21" spans="3:9" x14ac:dyDescent="0.2">
      <c r="C21" s="17" t="s">
        <v>12</v>
      </c>
      <c r="D21" s="7">
        <v>68.952507627032958</v>
      </c>
      <c r="E21" s="7">
        <v>77.621025000000003</v>
      </c>
      <c r="F21" s="7">
        <v>92.909900000000007</v>
      </c>
      <c r="G21" s="7">
        <v>99.530257627032967</v>
      </c>
      <c r="H21" s="7">
        <v>108.198775</v>
      </c>
      <c r="I21" s="7">
        <v>123.48765</v>
      </c>
    </row>
    <row r="23" spans="3:9" ht="120" x14ac:dyDescent="0.2">
      <c r="C23" s="2" t="s">
        <v>0</v>
      </c>
      <c r="D23" s="3" t="s">
        <v>42</v>
      </c>
      <c r="E23" s="3" t="s">
        <v>43</v>
      </c>
      <c r="F23" s="3" t="s">
        <v>44</v>
      </c>
      <c r="G23" s="3" t="s">
        <v>45</v>
      </c>
      <c r="H23" s="3" t="s">
        <v>46</v>
      </c>
      <c r="I23" s="3" t="s">
        <v>47</v>
      </c>
    </row>
    <row r="24" spans="3:9" x14ac:dyDescent="0.2">
      <c r="C24" s="17" t="s">
        <v>3</v>
      </c>
      <c r="D24" s="7">
        <v>52.5</v>
      </c>
      <c r="E24" s="7">
        <v>65.625</v>
      </c>
      <c r="F24" s="7">
        <v>78.75</v>
      </c>
      <c r="G24" s="7">
        <v>78.75</v>
      </c>
      <c r="H24" s="7">
        <v>91.875</v>
      </c>
      <c r="I24" s="7">
        <v>105</v>
      </c>
    </row>
    <row r="25" spans="3:9" x14ac:dyDescent="0.2">
      <c r="C25" s="17" t="s">
        <v>12</v>
      </c>
      <c r="D25" s="7">
        <v>71.540587867032968</v>
      </c>
      <c r="E25" s="7">
        <v>80.69512499999999</v>
      </c>
      <c r="F25" s="7">
        <v>96.589500000000001</v>
      </c>
      <c r="G25" s="7">
        <v>103.32933786703295</v>
      </c>
      <c r="H25" s="7">
        <v>112.483875</v>
      </c>
      <c r="I25" s="7">
        <v>128.37825000000001</v>
      </c>
    </row>
    <row r="28" spans="3:9" ht="120" x14ac:dyDescent="0.2">
      <c r="C28" s="2" t="s">
        <v>0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53</v>
      </c>
    </row>
    <row r="29" spans="3:9" x14ac:dyDescent="0.2">
      <c r="C29" s="17" t="s">
        <v>3</v>
      </c>
      <c r="D29" s="7">
        <v>53.5</v>
      </c>
      <c r="E29" s="7">
        <v>66.875</v>
      </c>
      <c r="F29" s="7">
        <v>80.25</v>
      </c>
      <c r="G29" s="7">
        <v>80.25</v>
      </c>
      <c r="H29" s="7">
        <v>93.625</v>
      </c>
      <c r="I29" s="7">
        <v>107</v>
      </c>
    </row>
    <row r="30" spans="3:9" x14ac:dyDescent="0.2">
      <c r="C30" s="17" t="s">
        <v>12</v>
      </c>
      <c r="D30" s="7">
        <v>72.83462798703296</v>
      </c>
      <c r="E30" s="7">
        <v>82.232174999999998</v>
      </c>
      <c r="F30" s="7">
        <v>98.429299999999998</v>
      </c>
      <c r="G30" s="7">
        <v>105.22887798703296</v>
      </c>
      <c r="H30" s="7">
        <v>114.626425</v>
      </c>
      <c r="I30" s="7">
        <v>130.82355000000001</v>
      </c>
    </row>
  </sheetData>
  <sheetProtection algorithmName="SHA-512" hashValue="7zbuFdTa4JsmmF1a+fLCgxwmUXJ+qQEVFurUGRbjFf9xIJ7c16IVbO2rC9DWDAC20xG6IsqrdCxzKezxQNazaQ==" saltValue="xC0hcI4lkjHl2OYD0xSxtw==" spinCount="100000" sheet="1" objects="1" scenarios="1"/>
  <mergeCells count="2">
    <mergeCell ref="C1:I1"/>
    <mergeCell ref="C17:I17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98D2-66F1-4FD4-82B2-84E9E0E14008}">
  <sheetPr>
    <pageSetUpPr fitToPage="1"/>
  </sheetPr>
  <dimension ref="C3:AF20"/>
  <sheetViews>
    <sheetView rightToLeft="1" topLeftCell="A4" zoomScale="84" zoomScaleNormal="84" workbookViewId="0">
      <selection activeCell="E14" sqref="E14:J14"/>
    </sheetView>
  </sheetViews>
  <sheetFormatPr defaultColWidth="9" defaultRowHeight="14.25" x14ac:dyDescent="0.2"/>
  <cols>
    <col min="1" max="16384" width="9" style="1"/>
  </cols>
  <sheetData>
    <row r="3" spans="3:32" ht="165" x14ac:dyDescent="0.2">
      <c r="C3" s="2" t="s">
        <v>0</v>
      </c>
      <c r="D3" s="2" t="s">
        <v>1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N3" s="2" t="s">
        <v>0</v>
      </c>
      <c r="O3" s="2" t="s">
        <v>1</v>
      </c>
      <c r="P3" s="3" t="s">
        <v>24</v>
      </c>
      <c r="Q3" s="3" t="s">
        <v>25</v>
      </c>
      <c r="R3" s="3" t="s">
        <v>26</v>
      </c>
      <c r="S3" s="3" t="s">
        <v>27</v>
      </c>
      <c r="T3" s="3" t="s">
        <v>28</v>
      </c>
      <c r="U3" s="3" t="s">
        <v>29</v>
      </c>
      <c r="Y3" s="2" t="s">
        <v>0</v>
      </c>
      <c r="Z3" s="2" t="s">
        <v>1</v>
      </c>
      <c r="AA3" s="3" t="s">
        <v>30</v>
      </c>
      <c r="AB3" s="3" t="s">
        <v>31</v>
      </c>
      <c r="AC3" s="3" t="s">
        <v>32</v>
      </c>
      <c r="AD3" s="3" t="s">
        <v>33</v>
      </c>
      <c r="AE3" s="3" t="s">
        <v>34</v>
      </c>
      <c r="AF3" s="3" t="s">
        <v>35</v>
      </c>
    </row>
    <row r="4" spans="3:32" ht="45" x14ac:dyDescent="0.2">
      <c r="C4" s="4" t="s">
        <v>2</v>
      </c>
      <c r="D4" s="5"/>
      <c r="E4" s="6">
        <v>37.76</v>
      </c>
      <c r="F4" s="6">
        <v>37.76</v>
      </c>
      <c r="G4" s="6">
        <v>37.76</v>
      </c>
      <c r="H4" s="6">
        <v>37.76</v>
      </c>
      <c r="I4" s="6">
        <v>37.76</v>
      </c>
      <c r="J4" s="6">
        <v>37.76</v>
      </c>
      <c r="N4" s="4" t="s">
        <v>2</v>
      </c>
      <c r="O4" s="5"/>
      <c r="P4" s="6">
        <v>37.76</v>
      </c>
      <c r="Q4" s="6">
        <v>37.76</v>
      </c>
      <c r="R4" s="6">
        <v>37.76</v>
      </c>
      <c r="S4" s="6">
        <v>37.76</v>
      </c>
      <c r="T4" s="6">
        <v>37.76</v>
      </c>
      <c r="U4" s="6">
        <v>37.76</v>
      </c>
      <c r="Y4" s="4" t="s">
        <v>2</v>
      </c>
      <c r="Z4" s="5"/>
      <c r="AA4" s="6">
        <v>37.76</v>
      </c>
      <c r="AB4" s="6">
        <v>37.76</v>
      </c>
      <c r="AC4" s="6">
        <v>37.76</v>
      </c>
      <c r="AD4" s="6">
        <v>37.76</v>
      </c>
      <c r="AE4" s="6">
        <v>37.76</v>
      </c>
      <c r="AF4" s="6">
        <v>37.76</v>
      </c>
    </row>
    <row r="5" spans="3:32" ht="15" x14ac:dyDescent="0.2">
      <c r="C5" s="4"/>
      <c r="D5" s="5"/>
      <c r="E5" s="6"/>
      <c r="F5" s="6"/>
      <c r="G5" s="6"/>
      <c r="H5" s="6"/>
      <c r="I5" s="6"/>
      <c r="J5" s="6"/>
      <c r="N5" s="4"/>
      <c r="O5" s="5"/>
      <c r="P5" s="6"/>
      <c r="Q5" s="6"/>
      <c r="R5" s="6"/>
      <c r="S5" s="6"/>
      <c r="T5" s="6"/>
      <c r="U5" s="6"/>
      <c r="Y5" s="4"/>
      <c r="Z5" s="5"/>
      <c r="AA5" s="6"/>
      <c r="AB5" s="6"/>
      <c r="AC5" s="6"/>
      <c r="AD5" s="6"/>
      <c r="AE5" s="6"/>
      <c r="AF5" s="6"/>
    </row>
    <row r="6" spans="3:32" ht="30" x14ac:dyDescent="0.2">
      <c r="C6" s="4" t="s">
        <v>3</v>
      </c>
      <c r="D6" s="5"/>
      <c r="E6" s="7">
        <v>83</v>
      </c>
      <c r="F6" s="7">
        <f>E6*1.25</f>
        <v>103.75</v>
      </c>
      <c r="G6" s="7">
        <f>E6*1.5</f>
        <v>124.5</v>
      </c>
      <c r="H6" s="7">
        <f>E6*1.5</f>
        <v>124.5</v>
      </c>
      <c r="I6" s="7">
        <f>E6*1.75</f>
        <v>145.25</v>
      </c>
      <c r="J6" s="7">
        <f>E6*2</f>
        <v>166</v>
      </c>
      <c r="N6" s="4" t="s">
        <v>3</v>
      </c>
      <c r="O6" s="5"/>
      <c r="P6" s="7">
        <v>83</v>
      </c>
      <c r="Q6" s="7">
        <f>P6*1.25</f>
        <v>103.75</v>
      </c>
      <c r="R6" s="7">
        <f>P6*1.5</f>
        <v>124.5</v>
      </c>
      <c r="S6" s="7">
        <f>P6*1.5</f>
        <v>124.5</v>
      </c>
      <c r="T6" s="7">
        <f>P6*1.75</f>
        <v>145.25</v>
      </c>
      <c r="U6" s="7">
        <f>P6*2</f>
        <v>166</v>
      </c>
      <c r="Y6" s="4" t="s">
        <v>3</v>
      </c>
      <c r="Z6" s="5"/>
      <c r="AA6" s="7">
        <v>83</v>
      </c>
      <c r="AB6" s="7">
        <f>AA6*1.25</f>
        <v>103.75</v>
      </c>
      <c r="AC6" s="7">
        <f>AA6*1.5</f>
        <v>124.5</v>
      </c>
      <c r="AD6" s="7">
        <f>AA6*1.5</f>
        <v>124.5</v>
      </c>
      <c r="AE6" s="7">
        <f>AA6*1.75</f>
        <v>145.25</v>
      </c>
      <c r="AF6" s="7">
        <f>AA6*2</f>
        <v>166</v>
      </c>
    </row>
    <row r="7" spans="3:32" ht="15" x14ac:dyDescent="0.2">
      <c r="C7" s="4" t="s">
        <v>4</v>
      </c>
      <c r="D7" s="5">
        <v>4.8399999999999999E-2</v>
      </c>
      <c r="E7" s="7">
        <f>$D$7*E6</f>
        <v>4.0171999999999999</v>
      </c>
      <c r="F7" s="7"/>
      <c r="G7" s="7"/>
      <c r="H7" s="7">
        <f>$D$7*E6</f>
        <v>4.0171999999999999</v>
      </c>
      <c r="I7" s="7"/>
      <c r="J7" s="7"/>
      <c r="N7" s="4" t="s">
        <v>4</v>
      </c>
      <c r="O7" s="5">
        <v>4.8399999999999999E-2</v>
      </c>
      <c r="P7" s="7">
        <f>$D$7*P6</f>
        <v>4.0171999999999999</v>
      </c>
      <c r="Q7" s="7"/>
      <c r="R7" s="7"/>
      <c r="S7" s="7">
        <f>$D$7*P6</f>
        <v>4.0171999999999999</v>
      </c>
      <c r="T7" s="7"/>
      <c r="U7" s="7"/>
      <c r="Y7" s="4" t="s">
        <v>4</v>
      </c>
      <c r="Z7" s="5">
        <v>4.8399999999999999E-2</v>
      </c>
      <c r="AA7" s="7">
        <f>$D$7*AA6</f>
        <v>4.0171999999999999</v>
      </c>
      <c r="AB7" s="7"/>
      <c r="AC7" s="7"/>
      <c r="AD7" s="7">
        <f>$D$7*AA6</f>
        <v>4.0171999999999999</v>
      </c>
      <c r="AE7" s="7"/>
      <c r="AF7" s="7"/>
    </row>
    <row r="8" spans="3:32" ht="15" x14ac:dyDescent="0.2">
      <c r="C8" s="4" t="s">
        <v>5</v>
      </c>
      <c r="D8" s="5"/>
      <c r="E8" s="7"/>
      <c r="F8" s="7"/>
      <c r="G8" s="7"/>
      <c r="H8" s="7"/>
      <c r="I8" s="7"/>
      <c r="J8" s="7"/>
      <c r="N8" s="4" t="s">
        <v>5</v>
      </c>
      <c r="O8" s="5"/>
      <c r="P8" s="7"/>
      <c r="Q8" s="7"/>
      <c r="R8" s="7"/>
      <c r="S8" s="7"/>
      <c r="T8" s="7"/>
      <c r="U8" s="7"/>
      <c r="Y8" s="4" t="s">
        <v>5</v>
      </c>
      <c r="Z8" s="5"/>
      <c r="AA8" s="7"/>
      <c r="AB8" s="7"/>
      <c r="AC8" s="7"/>
      <c r="AD8" s="7"/>
      <c r="AE8" s="7"/>
      <c r="AF8" s="7"/>
    </row>
    <row r="9" spans="3:32" s="10" customFormat="1" ht="15" x14ac:dyDescent="0.2">
      <c r="C9" s="4" t="s">
        <v>6</v>
      </c>
      <c r="D9" s="8"/>
      <c r="E9" s="7">
        <v>1.69</v>
      </c>
      <c r="F9" s="7"/>
      <c r="G9" s="7"/>
      <c r="H9" s="7">
        <v>1.69</v>
      </c>
      <c r="I9" s="9"/>
      <c r="J9" s="9"/>
      <c r="N9" s="4" t="s">
        <v>6</v>
      </c>
      <c r="O9" s="8"/>
      <c r="P9" s="7">
        <v>1.69</v>
      </c>
      <c r="Q9" s="7"/>
      <c r="R9" s="7"/>
      <c r="S9" s="7">
        <v>1.69</v>
      </c>
      <c r="T9" s="9"/>
      <c r="U9" s="9"/>
      <c r="Y9" s="4" t="s">
        <v>6</v>
      </c>
      <c r="Z9" s="8"/>
      <c r="AA9" s="7">
        <v>1.69</v>
      </c>
      <c r="AB9" s="7"/>
      <c r="AC9" s="7"/>
      <c r="AD9" s="7">
        <v>1.69</v>
      </c>
      <c r="AE9" s="9"/>
      <c r="AF9" s="9"/>
    </row>
    <row r="10" spans="3:32" ht="15" x14ac:dyDescent="0.2">
      <c r="C10" s="15" t="s">
        <v>7</v>
      </c>
      <c r="D10" s="5">
        <v>7.4999999999999997E-2</v>
      </c>
      <c r="E10" s="7">
        <f>(E6+E7+E8+E9)*$D$10</f>
        <v>6.6530399999999998</v>
      </c>
      <c r="F10" s="7">
        <f>(F6+F7+F8+F9)*$D$10</f>
        <v>7.78125</v>
      </c>
      <c r="G10" s="7">
        <f t="shared" ref="G10:J10" si="0">(G6+G7+G8+G9)*$D$10</f>
        <v>9.3375000000000004</v>
      </c>
      <c r="H10" s="7">
        <f t="shared" si="0"/>
        <v>9.7655399999999997</v>
      </c>
      <c r="I10" s="7">
        <f t="shared" si="0"/>
        <v>10.893749999999999</v>
      </c>
      <c r="J10" s="7">
        <f t="shared" si="0"/>
        <v>12.45</v>
      </c>
      <c r="N10" s="15" t="s">
        <v>7</v>
      </c>
      <c r="O10" s="5">
        <v>7.4999999999999997E-2</v>
      </c>
      <c r="P10" s="7">
        <f>(P6+P7+P8+P9)*$D$10</f>
        <v>6.6530399999999998</v>
      </c>
      <c r="Q10" s="7">
        <f>(Q6+Q7+Q8+Q9)*$D$10</f>
        <v>7.78125</v>
      </c>
      <c r="R10" s="7">
        <f t="shared" ref="R10:U10" si="1">(R6+R7+R8+R9)*$D$10</f>
        <v>9.3375000000000004</v>
      </c>
      <c r="S10" s="7">
        <f t="shared" si="1"/>
        <v>9.7655399999999997</v>
      </c>
      <c r="T10" s="7">
        <f t="shared" si="1"/>
        <v>10.893749999999999</v>
      </c>
      <c r="U10" s="7">
        <f t="shared" si="1"/>
        <v>12.45</v>
      </c>
      <c r="Y10" s="15" t="s">
        <v>7</v>
      </c>
      <c r="Z10" s="5">
        <v>7.4999999999999997E-2</v>
      </c>
      <c r="AA10" s="7">
        <f>(AA6+AA7+AA8+AA9)*$D$10</f>
        <v>6.6530399999999998</v>
      </c>
      <c r="AB10" s="7">
        <f>(AB6+AB7+AB8+AB9)*$D$10</f>
        <v>7.78125</v>
      </c>
      <c r="AC10" s="7">
        <f t="shared" ref="AC10:AF10" si="2">(AC6+AC7+AC8+AC9)*$D$10</f>
        <v>9.3375000000000004</v>
      </c>
      <c r="AD10" s="7">
        <f t="shared" si="2"/>
        <v>9.7655399999999997</v>
      </c>
      <c r="AE10" s="7">
        <f t="shared" si="2"/>
        <v>10.893749999999999</v>
      </c>
      <c r="AF10" s="7">
        <f t="shared" si="2"/>
        <v>12.45</v>
      </c>
    </row>
    <row r="11" spans="3:32" ht="30" x14ac:dyDescent="0.2">
      <c r="C11" s="15" t="s">
        <v>8</v>
      </c>
      <c r="D11" s="5">
        <v>8.3299999999999999E-2</v>
      </c>
      <c r="E11" s="7">
        <f>(E6+E7+E8+E9)*$D$11</f>
        <v>7.3893097599999997</v>
      </c>
      <c r="F11" s="7">
        <f>(E6+F7+F8+F9)*$D$11+0.06*0.25*E6</f>
        <v>8.1588999999999992</v>
      </c>
      <c r="G11" s="7">
        <f>(E6+G7+G8+G9)*$D$11+0.06*0.5*E6</f>
        <v>9.4039000000000001</v>
      </c>
      <c r="H11" s="7">
        <f>(E6+H7+H8+H9)*$D$11+E6*0.06*0.5</f>
        <v>9.8793097599999999</v>
      </c>
      <c r="I11" s="7">
        <f>(E6+I7+I8+I9)*$D$11+E6*0.06*0.75</f>
        <v>10.648899999999999</v>
      </c>
      <c r="J11" s="7">
        <f>(E6+J7+J8+J9)*$D$11+E6*0.06</f>
        <v>11.893899999999999</v>
      </c>
      <c r="N11" s="15" t="s">
        <v>8</v>
      </c>
      <c r="O11" s="5">
        <v>8.3299999999999999E-2</v>
      </c>
      <c r="P11" s="7">
        <f>(P6+P7+P8+P9)*$D$11</f>
        <v>7.3893097599999997</v>
      </c>
      <c r="Q11" s="7">
        <f>(P6+Q7+Q8+Q9)*$D$11+0.06*0.25*P6</f>
        <v>8.1588999999999992</v>
      </c>
      <c r="R11" s="7">
        <f>(P6+R7+R8+R9)*$D$11+0.06*0.5*P6</f>
        <v>9.4039000000000001</v>
      </c>
      <c r="S11" s="7">
        <f>(P6+S7+S8+S9)*$D$11+P6*0.06*0.5</f>
        <v>9.8793097599999999</v>
      </c>
      <c r="T11" s="7">
        <f>(P6+T7+T8+T9)*$D$11+P6*0.06*0.75</f>
        <v>10.648899999999999</v>
      </c>
      <c r="U11" s="7">
        <f>(P6+U7+U8+U9)*$D$11+P6*0.06</f>
        <v>11.893899999999999</v>
      </c>
      <c r="Y11" s="15" t="s">
        <v>8</v>
      </c>
      <c r="Z11" s="5">
        <v>8.3299999999999999E-2</v>
      </c>
      <c r="AA11" s="7">
        <f>(AA6+AA7+AA8+AA9)*$D$11</f>
        <v>7.3893097599999997</v>
      </c>
      <c r="AB11" s="7">
        <f>(AA6+AB7+AB8+AB9)*$D$11+0.06*0.25*AA6</f>
        <v>8.1588999999999992</v>
      </c>
      <c r="AC11" s="7">
        <f>(AA6+AC7+AC8+AC9)*$D$11+0.06*0.5*AA6</f>
        <v>9.4039000000000001</v>
      </c>
      <c r="AD11" s="7">
        <f>(AA6+AD7+AD8+AD9)*$D$11+AA6*0.06*0.5</f>
        <v>9.8793097599999999</v>
      </c>
      <c r="AE11" s="7">
        <f>(AA6+AE7+AE8+AE9)*$D$11+AA6*0.06*0.75</f>
        <v>10.648899999999999</v>
      </c>
      <c r="AF11" s="7">
        <f>(AA6+AF7+AF8+AF9)*$D$11+AA6*0.06</f>
        <v>11.893899999999999</v>
      </c>
    </row>
    <row r="12" spans="3:32" ht="30" x14ac:dyDescent="0.2">
      <c r="C12" s="15" t="s">
        <v>9</v>
      </c>
      <c r="D12" s="5">
        <v>7.4999999999999997E-2</v>
      </c>
      <c r="E12" s="7">
        <f>34.32*0.075*(1+0.0484)+1.69*0.075</f>
        <v>2.8253315999999997</v>
      </c>
      <c r="F12" s="7"/>
      <c r="G12" s="7"/>
      <c r="H12" s="7">
        <f>34.32*0.075*(1+0.0484)+1.69*0.075</f>
        <v>2.8253315999999997</v>
      </c>
      <c r="I12" s="7"/>
      <c r="J12" s="7"/>
      <c r="N12" s="15" t="s">
        <v>9</v>
      </c>
      <c r="O12" s="5">
        <v>7.4999999999999997E-2</v>
      </c>
      <c r="P12" s="7">
        <f>34.32*0.075*(1+0.0484)+1.69*0.075</f>
        <v>2.8253315999999997</v>
      </c>
      <c r="Q12" s="7"/>
      <c r="R12" s="7"/>
      <c r="S12" s="7">
        <f>34.32*0.075*(1+0.0484)+1.69*0.075</f>
        <v>2.8253315999999997</v>
      </c>
      <c r="T12" s="7"/>
      <c r="U12" s="7"/>
      <c r="Y12" s="15" t="s">
        <v>9</v>
      </c>
      <c r="Z12" s="5">
        <v>7.4999999999999997E-2</v>
      </c>
      <c r="AA12" s="7">
        <f>34.32*0.075*(1+0.0484)+1.69*0.075</f>
        <v>2.8253315999999997</v>
      </c>
      <c r="AB12" s="7"/>
      <c r="AC12" s="7"/>
      <c r="AD12" s="7">
        <f>34.32*0.075*(1+0.0484)+1.69*0.075</f>
        <v>2.8253315999999997</v>
      </c>
      <c r="AE12" s="7"/>
      <c r="AF12" s="7"/>
    </row>
    <row r="13" spans="3:32" ht="105" x14ac:dyDescent="0.2">
      <c r="C13" s="15" t="s">
        <v>10</v>
      </c>
      <c r="D13" s="5" t="s">
        <v>11</v>
      </c>
      <c r="E13" s="7">
        <f t="shared" ref="E13:J13" si="3">(E6+E7+E8+E9)*E20</f>
        <v>5.4339301670329663</v>
      </c>
      <c r="F13" s="7">
        <f t="shared" si="3"/>
        <v>7.8849999999999998</v>
      </c>
      <c r="G13" s="7">
        <f t="shared" si="3"/>
        <v>9.4619999999999997</v>
      </c>
      <c r="H13" s="7">
        <f t="shared" si="3"/>
        <v>8.5879301670329671</v>
      </c>
      <c r="I13" s="7">
        <f t="shared" si="3"/>
        <v>11.039</v>
      </c>
      <c r="J13" s="7">
        <f t="shared" si="3"/>
        <v>12.616</v>
      </c>
      <c r="N13" s="15" t="s">
        <v>10</v>
      </c>
      <c r="O13" s="5" t="s">
        <v>11</v>
      </c>
      <c r="P13" s="7">
        <f t="shared" ref="P13:U13" si="4">(P6+P7+P8+P9)*P20</f>
        <v>5.4339301670329663</v>
      </c>
      <c r="Q13" s="7">
        <f t="shared" si="4"/>
        <v>7.8849999999999998</v>
      </c>
      <c r="R13" s="7">
        <f t="shared" si="4"/>
        <v>9.4619999999999997</v>
      </c>
      <c r="S13" s="7">
        <f t="shared" si="4"/>
        <v>8.5879301670329671</v>
      </c>
      <c r="T13" s="7">
        <f t="shared" si="4"/>
        <v>11.039</v>
      </c>
      <c r="U13" s="7">
        <f t="shared" si="4"/>
        <v>12.616</v>
      </c>
      <c r="Y13" s="15" t="s">
        <v>10</v>
      </c>
      <c r="Z13" s="5" t="s">
        <v>11</v>
      </c>
      <c r="AA13" s="7">
        <f t="shared" ref="AA13:AF13" si="5">(AA6+AA7+AA8+AA9)*AA20</f>
        <v>5.4339301670329663</v>
      </c>
      <c r="AB13" s="7">
        <f t="shared" si="5"/>
        <v>7.8849999999999998</v>
      </c>
      <c r="AC13" s="7">
        <f t="shared" si="5"/>
        <v>9.4619999999999997</v>
      </c>
      <c r="AD13" s="7">
        <f t="shared" si="5"/>
        <v>8.5879301670329671</v>
      </c>
      <c r="AE13" s="7">
        <f t="shared" si="5"/>
        <v>11.039</v>
      </c>
      <c r="AF13" s="7">
        <f t="shared" si="5"/>
        <v>12.616</v>
      </c>
    </row>
    <row r="14" spans="3:32" ht="26.25" customHeight="1" x14ac:dyDescent="0.2">
      <c r="C14" s="15" t="s">
        <v>12</v>
      </c>
      <c r="D14" s="11"/>
      <c r="E14" s="16">
        <f t="shared" ref="E14:J14" si="6">SUM(E6:E13)</f>
        <v>111.00881152703298</v>
      </c>
      <c r="F14" s="16">
        <f t="shared" si="6"/>
        <v>127.57515000000001</v>
      </c>
      <c r="G14" s="16">
        <f t="shared" si="6"/>
        <v>152.70339999999999</v>
      </c>
      <c r="H14" s="16">
        <f t="shared" si="6"/>
        <v>161.26531152703296</v>
      </c>
      <c r="I14" s="16">
        <f t="shared" si="6"/>
        <v>177.83165</v>
      </c>
      <c r="J14" s="16">
        <f t="shared" si="6"/>
        <v>202.9599</v>
      </c>
      <c r="N14" s="15" t="s">
        <v>12</v>
      </c>
      <c r="O14" s="11"/>
      <c r="P14" s="16">
        <f t="shared" ref="P14:U14" si="7">SUM(P6:P13)</f>
        <v>111.00881152703298</v>
      </c>
      <c r="Q14" s="16">
        <f t="shared" si="7"/>
        <v>127.57515000000001</v>
      </c>
      <c r="R14" s="16">
        <f t="shared" si="7"/>
        <v>152.70339999999999</v>
      </c>
      <c r="S14" s="16">
        <f t="shared" si="7"/>
        <v>161.26531152703296</v>
      </c>
      <c r="T14" s="16">
        <f t="shared" si="7"/>
        <v>177.83165</v>
      </c>
      <c r="U14" s="16">
        <f t="shared" si="7"/>
        <v>202.9599</v>
      </c>
      <c r="Y14" s="15" t="s">
        <v>12</v>
      </c>
      <c r="Z14" s="11"/>
      <c r="AA14" s="16">
        <f t="shared" ref="AA14:AF14" si="8">SUM(AA6:AA13)</f>
        <v>111.00881152703298</v>
      </c>
      <c r="AB14" s="16">
        <f t="shared" si="8"/>
        <v>127.57515000000001</v>
      </c>
      <c r="AC14" s="16">
        <f t="shared" si="8"/>
        <v>152.70339999999999</v>
      </c>
      <c r="AD14" s="16">
        <f t="shared" si="8"/>
        <v>161.26531152703296</v>
      </c>
      <c r="AE14" s="16">
        <f t="shared" si="8"/>
        <v>177.83165</v>
      </c>
      <c r="AF14" s="16">
        <f t="shared" si="8"/>
        <v>202.9599</v>
      </c>
    </row>
    <row r="15" spans="3:32" ht="26.25" customHeight="1" x14ac:dyDescent="0.2">
      <c r="D15" s="19" t="s">
        <v>13</v>
      </c>
      <c r="E15" s="20"/>
      <c r="F15" s="20"/>
      <c r="G15" s="20"/>
      <c r="H15" s="20"/>
      <c r="I15" s="20"/>
      <c r="J15" s="20"/>
      <c r="O15" s="19" t="s">
        <v>13</v>
      </c>
      <c r="P15" s="20"/>
      <c r="Q15" s="20"/>
      <c r="R15" s="20"/>
      <c r="S15" s="20"/>
      <c r="T15" s="20"/>
      <c r="U15" s="20"/>
      <c r="Z15" s="19" t="s">
        <v>13</v>
      </c>
      <c r="AA15" s="20"/>
      <c r="AB15" s="20"/>
      <c r="AC15" s="20"/>
      <c r="AD15" s="20"/>
      <c r="AE15" s="20"/>
      <c r="AF15" s="20"/>
    </row>
    <row r="16" spans="3:32" ht="26.25" customHeight="1" x14ac:dyDescent="0.2">
      <c r="D16" s="4" t="s">
        <v>14</v>
      </c>
      <c r="E16" s="13">
        <f t="shared" ref="E16:J16" si="9">SUM(E6:E9)*182</f>
        <v>16144.7104</v>
      </c>
      <c r="F16" s="13">
        <f t="shared" si="9"/>
        <v>18882.5</v>
      </c>
      <c r="G16" s="13">
        <f t="shared" si="9"/>
        <v>22659</v>
      </c>
      <c r="H16" s="13">
        <f t="shared" si="9"/>
        <v>23697.7104</v>
      </c>
      <c r="I16" s="13">
        <f t="shared" si="9"/>
        <v>26435.5</v>
      </c>
      <c r="J16" s="13">
        <f t="shared" si="9"/>
        <v>30212</v>
      </c>
      <c r="O16" s="4" t="s">
        <v>14</v>
      </c>
      <c r="P16" s="13">
        <f t="shared" ref="P16:U16" si="10">SUM(P6:P9)*182</f>
        <v>16144.7104</v>
      </c>
      <c r="Q16" s="13">
        <f t="shared" si="10"/>
        <v>18882.5</v>
      </c>
      <c r="R16" s="13">
        <f t="shared" si="10"/>
        <v>22659</v>
      </c>
      <c r="S16" s="13">
        <f t="shared" si="10"/>
        <v>23697.7104</v>
      </c>
      <c r="T16" s="13">
        <f t="shared" si="10"/>
        <v>26435.5</v>
      </c>
      <c r="U16" s="13">
        <f t="shared" si="10"/>
        <v>30212</v>
      </c>
      <c r="Z16" s="4" t="s">
        <v>14</v>
      </c>
      <c r="AA16" s="13">
        <f t="shared" ref="AA16:AF16" si="11">SUM(AA6:AA9)*182</f>
        <v>16144.7104</v>
      </c>
      <c r="AB16" s="13">
        <f t="shared" si="11"/>
        <v>18882.5</v>
      </c>
      <c r="AC16" s="13">
        <f t="shared" si="11"/>
        <v>22659</v>
      </c>
      <c r="AD16" s="13">
        <f t="shared" si="11"/>
        <v>23697.7104</v>
      </c>
      <c r="AE16" s="13">
        <f t="shared" si="11"/>
        <v>26435.5</v>
      </c>
      <c r="AF16" s="13">
        <f t="shared" si="11"/>
        <v>30212</v>
      </c>
    </row>
    <row r="17" spans="4:32" ht="15" x14ac:dyDescent="0.2">
      <c r="D17" s="4"/>
      <c r="E17" s="12"/>
      <c r="F17" s="12"/>
      <c r="G17" s="12"/>
      <c r="H17" s="12"/>
      <c r="I17" s="12"/>
      <c r="J17" s="12"/>
      <c r="O17" s="4"/>
      <c r="P17" s="12"/>
      <c r="Q17" s="12"/>
      <c r="R17" s="12"/>
      <c r="S17" s="12"/>
      <c r="T17" s="12"/>
      <c r="U17" s="12"/>
      <c r="Z17" s="4"/>
      <c r="AA17" s="12"/>
      <c r="AB17" s="12"/>
      <c r="AC17" s="12"/>
      <c r="AD17" s="12"/>
      <c r="AE17" s="12"/>
      <c r="AF17" s="12"/>
    </row>
    <row r="18" spans="4:32" ht="30" x14ac:dyDescent="0.2">
      <c r="D18" s="4" t="s">
        <v>15</v>
      </c>
      <c r="E18" s="13">
        <f>IF(E16&lt;7703,E16*4.51%,(7703*4.51%+(E16-7703)*7.6%))</f>
        <v>988.97529039999995</v>
      </c>
      <c r="F18" s="13"/>
      <c r="G18" s="13"/>
      <c r="H18" s="13">
        <f>IF(H16&lt;7703,H16*4.51%,(7703*4.51%+(H16-7703)*7.6%))</f>
        <v>1563.0032904</v>
      </c>
      <c r="I18" s="13"/>
      <c r="J18" s="13"/>
      <c r="O18" s="4" t="s">
        <v>15</v>
      </c>
      <c r="P18" s="13">
        <f>IF(P16&lt;7703,P16*4.51%,(7703*4.51%+(P16-7703)*7.6%))</f>
        <v>988.97529039999995</v>
      </c>
      <c r="Q18" s="13"/>
      <c r="R18" s="13"/>
      <c r="S18" s="13">
        <f>IF(S16&lt;7703,S16*4.51%,(7703*4.51%+(S16-7703)*7.6%))</f>
        <v>1563.0032904</v>
      </c>
      <c r="T18" s="13"/>
      <c r="U18" s="13"/>
      <c r="Z18" s="4" t="s">
        <v>15</v>
      </c>
      <c r="AA18" s="13">
        <f>IF(AA16&lt;7703,AA16*4.51%,(7703*4.51%+(AA16-7703)*7.6%))</f>
        <v>988.97529039999995</v>
      </c>
      <c r="AB18" s="13"/>
      <c r="AC18" s="13"/>
      <c r="AD18" s="13">
        <f>IF(AD16&lt;7703,AD16*4.51%,(7703*4.51%+(AD16-7703)*7.6%))</f>
        <v>1563.0032904</v>
      </c>
      <c r="AE18" s="13"/>
      <c r="AF18" s="13"/>
    </row>
    <row r="19" spans="4:32" ht="15" x14ac:dyDescent="0.2">
      <c r="D19" s="4"/>
      <c r="E19" s="12"/>
      <c r="F19" s="12"/>
      <c r="G19" s="12"/>
      <c r="H19" s="12"/>
      <c r="I19" s="12"/>
      <c r="J19" s="12"/>
      <c r="O19" s="4"/>
      <c r="P19" s="12"/>
      <c r="Q19" s="12"/>
      <c r="R19" s="12"/>
      <c r="S19" s="12"/>
      <c r="T19" s="12"/>
      <c r="U19" s="12"/>
      <c r="Z19" s="4"/>
      <c r="AA19" s="12"/>
      <c r="AB19" s="12"/>
      <c r="AC19" s="12"/>
      <c r="AD19" s="12"/>
      <c r="AE19" s="12"/>
      <c r="AF19" s="12"/>
    </row>
    <row r="20" spans="4:32" ht="30" x14ac:dyDescent="0.2">
      <c r="D20" s="4" t="s">
        <v>16</v>
      </c>
      <c r="E20" s="14">
        <f t="shared" ref="E20" si="12">E18/E16</f>
        <v>6.1256923530817867E-2</v>
      </c>
      <c r="F20" s="14">
        <v>7.5999999999999998E-2</v>
      </c>
      <c r="G20" s="14">
        <v>7.5999999999999998E-2</v>
      </c>
      <c r="H20" s="14">
        <f t="shared" ref="H20" si="13">H18/H16</f>
        <v>6.595587776277323E-2</v>
      </c>
      <c r="I20" s="14">
        <v>7.5999999999999998E-2</v>
      </c>
      <c r="J20" s="14">
        <v>7.5999999999999998E-2</v>
      </c>
      <c r="O20" s="4" t="s">
        <v>16</v>
      </c>
      <c r="P20" s="14">
        <f t="shared" ref="P20" si="14">P18/P16</f>
        <v>6.1256923530817867E-2</v>
      </c>
      <c r="Q20" s="14">
        <v>7.5999999999999998E-2</v>
      </c>
      <c r="R20" s="14">
        <v>7.5999999999999998E-2</v>
      </c>
      <c r="S20" s="14">
        <f t="shared" ref="S20" si="15">S18/S16</f>
        <v>6.595587776277323E-2</v>
      </c>
      <c r="T20" s="14">
        <v>7.5999999999999998E-2</v>
      </c>
      <c r="U20" s="14">
        <v>7.5999999999999998E-2</v>
      </c>
      <c r="Z20" s="4" t="s">
        <v>16</v>
      </c>
      <c r="AA20" s="14">
        <f t="shared" ref="AA20" si="16">AA18/AA16</f>
        <v>6.1256923530817867E-2</v>
      </c>
      <c r="AB20" s="14">
        <v>7.5999999999999998E-2</v>
      </c>
      <c r="AC20" s="14">
        <v>7.5999999999999998E-2</v>
      </c>
      <c r="AD20" s="14">
        <f t="shared" ref="AD20" si="17">AD18/AD16</f>
        <v>6.595587776277323E-2</v>
      </c>
      <c r="AE20" s="14">
        <v>7.5999999999999998E-2</v>
      </c>
      <c r="AF20" s="14">
        <v>7.5999999999999998E-2</v>
      </c>
    </row>
  </sheetData>
  <sheetProtection algorithmName="SHA-512" hashValue="ycnKi20lRXxGjgrIqWTYuriNtH+I+rQVZHETpHKtoQCsg3lY73i92OEi100cu2Ac0RJmcSK9/ObtztqfTUHdJQ==" saltValue="EaZuHxKcPe7g6QseJ+ztIg==" spinCount="100000" sheet="1" objects="1" scenarios="1"/>
  <mergeCells count="3">
    <mergeCell ref="D15:J15"/>
    <mergeCell ref="O15:U15"/>
    <mergeCell ref="Z15:AF15"/>
  </mergeCells>
  <pageMargins left="0.25" right="0.25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766B-1E3A-4FA1-ACEC-A6BCF5029922}">
  <sheetPr>
    <pageSetUpPr fitToPage="1"/>
  </sheetPr>
  <dimension ref="C3:AF20"/>
  <sheetViews>
    <sheetView rightToLeft="1" topLeftCell="C7" zoomScale="84" zoomScaleNormal="84" workbookViewId="0">
      <selection activeCell="AA14" sqref="AA14:AF14"/>
    </sheetView>
  </sheetViews>
  <sheetFormatPr defaultColWidth="9" defaultRowHeight="14.25" x14ac:dyDescent="0.2"/>
  <cols>
    <col min="1" max="16384" width="9" style="1"/>
  </cols>
  <sheetData>
    <row r="3" spans="3:32" ht="120" x14ac:dyDescent="0.2">
      <c r="C3" s="2" t="s">
        <v>0</v>
      </c>
      <c r="D3" s="2" t="s">
        <v>1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40</v>
      </c>
      <c r="J3" s="3" t="s">
        <v>41</v>
      </c>
      <c r="N3" s="2" t="s">
        <v>0</v>
      </c>
      <c r="O3" s="2" t="s">
        <v>1</v>
      </c>
      <c r="P3" s="3" t="s">
        <v>42</v>
      </c>
      <c r="Q3" s="3" t="s">
        <v>43</v>
      </c>
      <c r="R3" s="3" t="s">
        <v>44</v>
      </c>
      <c r="S3" s="3" t="s">
        <v>45</v>
      </c>
      <c r="T3" s="3" t="s">
        <v>46</v>
      </c>
      <c r="U3" s="3" t="s">
        <v>47</v>
      </c>
      <c r="Y3" s="2" t="s">
        <v>0</v>
      </c>
      <c r="Z3" s="2" t="s">
        <v>1</v>
      </c>
      <c r="AA3" s="3" t="s">
        <v>48</v>
      </c>
      <c r="AB3" s="3" t="s">
        <v>49</v>
      </c>
      <c r="AC3" s="3" t="s">
        <v>50</v>
      </c>
      <c r="AD3" s="3" t="s">
        <v>51</v>
      </c>
      <c r="AE3" s="3" t="s">
        <v>52</v>
      </c>
      <c r="AF3" s="3" t="s">
        <v>53</v>
      </c>
    </row>
    <row r="4" spans="3:32" ht="45" x14ac:dyDescent="0.2">
      <c r="C4" s="4" t="s">
        <v>2</v>
      </c>
      <c r="D4" s="5"/>
      <c r="E4" s="6">
        <v>37.76</v>
      </c>
      <c r="F4" s="6">
        <v>37.76</v>
      </c>
      <c r="G4" s="6">
        <v>37.76</v>
      </c>
      <c r="H4" s="6">
        <v>37.76</v>
      </c>
      <c r="I4" s="6">
        <v>37.76</v>
      </c>
      <c r="J4" s="6">
        <v>37.76</v>
      </c>
      <c r="N4" s="4" t="s">
        <v>2</v>
      </c>
      <c r="O4" s="5"/>
      <c r="P4" s="6">
        <v>37.76</v>
      </c>
      <c r="Q4" s="6">
        <v>37.76</v>
      </c>
      <c r="R4" s="6">
        <v>37.76</v>
      </c>
      <c r="S4" s="6">
        <v>37.76</v>
      </c>
      <c r="T4" s="6">
        <v>37.76</v>
      </c>
      <c r="U4" s="6">
        <v>37.76</v>
      </c>
      <c r="Y4" s="4" t="s">
        <v>2</v>
      </c>
      <c r="Z4" s="5"/>
      <c r="AA4" s="6">
        <v>37.76</v>
      </c>
      <c r="AB4" s="6">
        <v>37.76</v>
      </c>
      <c r="AC4" s="6">
        <v>37.76</v>
      </c>
      <c r="AD4" s="6">
        <v>37.76</v>
      </c>
      <c r="AE4" s="6">
        <v>37.76</v>
      </c>
      <c r="AF4" s="6">
        <v>37.76</v>
      </c>
    </row>
    <row r="5" spans="3:32" ht="15" x14ac:dyDescent="0.2">
      <c r="C5" s="4"/>
      <c r="D5" s="5"/>
      <c r="E5" s="6"/>
      <c r="F5" s="6"/>
      <c r="G5" s="6"/>
      <c r="H5" s="6"/>
      <c r="I5" s="6"/>
      <c r="J5" s="6"/>
      <c r="N5" s="4"/>
      <c r="O5" s="5"/>
      <c r="P5" s="6"/>
      <c r="Q5" s="6"/>
      <c r="R5" s="6"/>
      <c r="S5" s="6"/>
      <c r="T5" s="6"/>
      <c r="U5" s="6"/>
      <c r="Y5" s="4"/>
      <c r="Z5" s="5"/>
      <c r="AA5" s="6"/>
      <c r="AB5" s="6"/>
      <c r="AC5" s="6"/>
      <c r="AD5" s="6"/>
      <c r="AE5" s="6"/>
      <c r="AF5" s="6"/>
    </row>
    <row r="6" spans="3:32" ht="30" x14ac:dyDescent="0.2">
      <c r="C6" s="4" t="s">
        <v>3</v>
      </c>
      <c r="D6" s="5"/>
      <c r="E6" s="7">
        <v>50.5</v>
      </c>
      <c r="F6" s="7">
        <f>E6*1.25</f>
        <v>63.125</v>
      </c>
      <c r="G6" s="7">
        <f>E6*1.5</f>
        <v>75.75</v>
      </c>
      <c r="H6" s="7">
        <f>E6*1.5</f>
        <v>75.75</v>
      </c>
      <c r="I6" s="7">
        <f>E6*1.75</f>
        <v>88.375</v>
      </c>
      <c r="J6" s="7">
        <f>E6*2</f>
        <v>101</v>
      </c>
      <c r="N6" s="4" t="s">
        <v>3</v>
      </c>
      <c r="O6" s="5"/>
      <c r="P6" s="7">
        <v>52.5</v>
      </c>
      <c r="Q6" s="7">
        <f>P6*1.25</f>
        <v>65.625</v>
      </c>
      <c r="R6" s="7">
        <f>P6*1.5</f>
        <v>78.75</v>
      </c>
      <c r="S6" s="7">
        <f>P6*1.5</f>
        <v>78.75</v>
      </c>
      <c r="T6" s="7">
        <f>P6*1.75</f>
        <v>91.875</v>
      </c>
      <c r="U6" s="7">
        <f>P6*2</f>
        <v>105</v>
      </c>
      <c r="Y6" s="4" t="s">
        <v>3</v>
      </c>
      <c r="Z6" s="5"/>
      <c r="AA6" s="7">
        <v>53.5</v>
      </c>
      <c r="AB6" s="7">
        <f>AA6*1.25</f>
        <v>66.875</v>
      </c>
      <c r="AC6" s="7">
        <f>AA6*1.5</f>
        <v>80.25</v>
      </c>
      <c r="AD6" s="7">
        <f>AA6*1.5</f>
        <v>80.25</v>
      </c>
      <c r="AE6" s="7">
        <f>AA6*1.75</f>
        <v>93.625</v>
      </c>
      <c r="AF6" s="7">
        <f>AA6*2</f>
        <v>107</v>
      </c>
    </row>
    <row r="7" spans="3:32" ht="15" x14ac:dyDescent="0.2">
      <c r="C7" s="4" t="s">
        <v>4</v>
      </c>
      <c r="D7" s="5">
        <v>4.8399999999999999E-2</v>
      </c>
      <c r="E7" s="7">
        <f>$D$7*E6</f>
        <v>2.4441999999999999</v>
      </c>
      <c r="F7" s="7"/>
      <c r="G7" s="7"/>
      <c r="H7" s="7">
        <f>$D$7*E6</f>
        <v>2.4441999999999999</v>
      </c>
      <c r="I7" s="7"/>
      <c r="J7" s="7"/>
      <c r="N7" s="4" t="s">
        <v>4</v>
      </c>
      <c r="O7" s="5">
        <v>4.8399999999999999E-2</v>
      </c>
      <c r="P7" s="7">
        <f>$D$7*P6</f>
        <v>2.5409999999999999</v>
      </c>
      <c r="Q7" s="7"/>
      <c r="R7" s="7"/>
      <c r="S7" s="7">
        <f>$D$7*P6</f>
        <v>2.5409999999999999</v>
      </c>
      <c r="T7" s="7"/>
      <c r="U7" s="7"/>
      <c r="Y7" s="4" t="s">
        <v>4</v>
      </c>
      <c r="Z7" s="5">
        <v>4.8399999999999999E-2</v>
      </c>
      <c r="AA7" s="7">
        <f>$D$7*AA6</f>
        <v>2.5893999999999999</v>
      </c>
      <c r="AB7" s="7"/>
      <c r="AC7" s="7"/>
      <c r="AD7" s="7">
        <f>$D$7*AA6</f>
        <v>2.5893999999999999</v>
      </c>
      <c r="AE7" s="7"/>
      <c r="AF7" s="7"/>
    </row>
    <row r="8" spans="3:32" ht="15" x14ac:dyDescent="0.2">
      <c r="C8" s="4" t="s">
        <v>5</v>
      </c>
      <c r="D8" s="5"/>
      <c r="E8" s="7"/>
      <c r="F8" s="7"/>
      <c r="G8" s="7"/>
      <c r="H8" s="7"/>
      <c r="I8" s="7"/>
      <c r="J8" s="7"/>
      <c r="N8" s="4" t="s">
        <v>5</v>
      </c>
      <c r="O8" s="5"/>
      <c r="P8" s="7"/>
      <c r="Q8" s="7"/>
      <c r="R8" s="7"/>
      <c r="S8" s="7"/>
      <c r="T8" s="7"/>
      <c r="U8" s="7"/>
      <c r="Y8" s="4" t="s">
        <v>5</v>
      </c>
      <c r="Z8" s="5"/>
      <c r="AA8" s="7"/>
      <c r="AB8" s="7"/>
      <c r="AC8" s="7"/>
      <c r="AD8" s="7"/>
      <c r="AE8" s="7"/>
      <c r="AF8" s="7"/>
    </row>
    <row r="9" spans="3:32" s="10" customFormat="1" ht="15" x14ac:dyDescent="0.2">
      <c r="C9" s="4" t="s">
        <v>6</v>
      </c>
      <c r="D9" s="8"/>
      <c r="E9" s="7">
        <v>1.69</v>
      </c>
      <c r="F9" s="7"/>
      <c r="G9" s="7"/>
      <c r="H9" s="7">
        <v>1.69</v>
      </c>
      <c r="I9" s="9"/>
      <c r="J9" s="9"/>
      <c r="N9" s="4" t="s">
        <v>6</v>
      </c>
      <c r="O9" s="8"/>
      <c r="P9" s="7">
        <v>1.69</v>
      </c>
      <c r="Q9" s="7"/>
      <c r="R9" s="7"/>
      <c r="S9" s="7">
        <v>1.69</v>
      </c>
      <c r="T9" s="9"/>
      <c r="U9" s="9"/>
      <c r="Y9" s="4" t="s">
        <v>6</v>
      </c>
      <c r="Z9" s="8"/>
      <c r="AA9" s="7">
        <v>1.69</v>
      </c>
      <c r="AB9" s="7"/>
      <c r="AC9" s="7"/>
      <c r="AD9" s="7">
        <v>1.69</v>
      </c>
      <c r="AE9" s="9"/>
      <c r="AF9" s="9"/>
    </row>
    <row r="10" spans="3:32" ht="15" x14ac:dyDescent="0.2">
      <c r="C10" s="15" t="s">
        <v>7</v>
      </c>
      <c r="D10" s="5">
        <v>7.4999999999999997E-2</v>
      </c>
      <c r="E10" s="7">
        <f>(E6+E7+E8+E9)*$D$10</f>
        <v>4.0975649999999995</v>
      </c>
      <c r="F10" s="7">
        <f>(F6+F7+F8+F9)*$D$10</f>
        <v>4.734375</v>
      </c>
      <c r="G10" s="7">
        <f t="shared" ref="G10:J10" si="0">(G6+G7+G8+G9)*$D$10</f>
        <v>5.6812499999999995</v>
      </c>
      <c r="H10" s="7">
        <f t="shared" si="0"/>
        <v>5.9913149999999993</v>
      </c>
      <c r="I10" s="7">
        <f t="shared" si="0"/>
        <v>6.6281249999999998</v>
      </c>
      <c r="J10" s="7">
        <f t="shared" si="0"/>
        <v>7.5749999999999993</v>
      </c>
      <c r="N10" s="15" t="s">
        <v>7</v>
      </c>
      <c r="O10" s="5">
        <v>7.4999999999999997E-2</v>
      </c>
      <c r="P10" s="7">
        <f>(P6+P7+P8+P9)*$D$10</f>
        <v>4.2548249999999994</v>
      </c>
      <c r="Q10" s="7">
        <f>(Q6+Q7+Q8+Q9)*$D$10</f>
        <v>4.921875</v>
      </c>
      <c r="R10" s="7">
        <f t="shared" ref="R10:U10" si="1">(R6+R7+R8+R9)*$D$10</f>
        <v>5.90625</v>
      </c>
      <c r="S10" s="7">
        <f t="shared" si="1"/>
        <v>6.2235749999999994</v>
      </c>
      <c r="T10" s="7">
        <f t="shared" si="1"/>
        <v>6.890625</v>
      </c>
      <c r="U10" s="7">
        <f t="shared" si="1"/>
        <v>7.875</v>
      </c>
      <c r="Y10" s="15" t="s">
        <v>7</v>
      </c>
      <c r="Z10" s="5">
        <v>7.4999999999999997E-2</v>
      </c>
      <c r="AA10" s="7">
        <f>(AA6+AA7+AA8+AA9)*$D$10</f>
        <v>4.3334549999999998</v>
      </c>
      <c r="AB10" s="7">
        <f>(AB6+AB7+AB8+AB9)*$D$10</f>
        <v>5.015625</v>
      </c>
      <c r="AC10" s="7">
        <f t="shared" ref="AC10:AF10" si="2">(AC6+AC7+AC8+AC9)*$D$10</f>
        <v>6.0187499999999998</v>
      </c>
      <c r="AD10" s="7">
        <f t="shared" si="2"/>
        <v>6.3397049999999995</v>
      </c>
      <c r="AE10" s="7">
        <f t="shared" si="2"/>
        <v>7.0218749999999996</v>
      </c>
      <c r="AF10" s="7">
        <f t="shared" si="2"/>
        <v>8.0250000000000004</v>
      </c>
    </row>
    <row r="11" spans="3:32" ht="30" x14ac:dyDescent="0.2">
      <c r="C11" s="15" t="s">
        <v>8</v>
      </c>
      <c r="D11" s="5">
        <v>8.3299999999999999E-2</v>
      </c>
      <c r="E11" s="7">
        <f>(E6+E7+E8+E9)*$D$11</f>
        <v>4.5510288599999997</v>
      </c>
      <c r="F11" s="7">
        <f>(E6+F7+F8+F9)*$D$11+0.06*0.25*E6</f>
        <v>4.9641500000000001</v>
      </c>
      <c r="G11" s="7">
        <f>(E6+G7+G8+G9)*$D$11+0.06*0.5*E6</f>
        <v>5.7216499999999995</v>
      </c>
      <c r="H11" s="7">
        <f>(E6+H7+H8+H9)*$D$11+E6*0.06*0.5</f>
        <v>6.0660288599999994</v>
      </c>
      <c r="I11" s="7">
        <f>(E6+I7+I8+I9)*$D$11+E6*0.06*0.75</f>
        <v>6.4791499999999997</v>
      </c>
      <c r="J11" s="7">
        <f>(E6+J7+J8+J9)*$D$11+E6*0.06</f>
        <v>7.2366499999999991</v>
      </c>
      <c r="N11" s="15" t="s">
        <v>8</v>
      </c>
      <c r="O11" s="5">
        <v>8.3299999999999999E-2</v>
      </c>
      <c r="P11" s="7">
        <f>(P6+P7+P8+P9)*$D$11</f>
        <v>4.7256922999999995</v>
      </c>
      <c r="Q11" s="7">
        <f>(P6+Q7+Q8+Q9)*$D$11+0.06*0.25*P6</f>
        <v>5.1607499999999993</v>
      </c>
      <c r="R11" s="7">
        <f>(P6+R7+R8+R9)*$D$11+0.06*0.5*P6</f>
        <v>5.9482499999999998</v>
      </c>
      <c r="S11" s="7">
        <f>(P6+S7+S8+S9)*$D$11+P6*0.06*0.5</f>
        <v>6.3006922999999997</v>
      </c>
      <c r="T11" s="7">
        <f>(P6+T7+T8+T9)*$D$11+P6*0.06*0.75</f>
        <v>6.7357499999999995</v>
      </c>
      <c r="U11" s="7">
        <f>(P6+U7+U8+U9)*$D$11+P6*0.06</f>
        <v>7.5232499999999991</v>
      </c>
      <c r="Y11" s="15" t="s">
        <v>8</v>
      </c>
      <c r="Z11" s="5">
        <v>8.3299999999999999E-2</v>
      </c>
      <c r="AA11" s="7">
        <f>(AA6+AA7+AA8+AA9)*$D$11</f>
        <v>4.8130240199999994</v>
      </c>
      <c r="AB11" s="7">
        <f>(AA6+AB7+AB8+AB9)*$D$11+0.06*0.25*AA6</f>
        <v>5.2590500000000002</v>
      </c>
      <c r="AC11" s="7">
        <f>(AA6+AC7+AC8+AC9)*$D$11+0.06*0.5*AA6</f>
        <v>6.0615500000000004</v>
      </c>
      <c r="AD11" s="7">
        <f>(AA6+AD7+AD8+AD9)*$D$11+AA6*0.06*0.5</f>
        <v>6.4180240199999989</v>
      </c>
      <c r="AE11" s="7">
        <f>(AA6+AE7+AE8+AE9)*$D$11+AA6*0.06*0.75</f>
        <v>6.8640499999999998</v>
      </c>
      <c r="AF11" s="7">
        <f>(AA6+AF7+AF8+AF9)*$D$11+AA6*0.06</f>
        <v>7.66655</v>
      </c>
    </row>
    <row r="12" spans="3:32" ht="30" x14ac:dyDescent="0.2">
      <c r="C12" s="15" t="s">
        <v>9</v>
      </c>
      <c r="D12" s="5">
        <v>7.4999999999999997E-2</v>
      </c>
      <c r="E12" s="7">
        <v>2.8253315999999997</v>
      </c>
      <c r="F12" s="7"/>
      <c r="G12" s="7"/>
      <c r="H12" s="7">
        <v>2.8253315999999997</v>
      </c>
      <c r="I12" s="7"/>
      <c r="J12" s="7"/>
      <c r="N12" s="15" t="s">
        <v>9</v>
      </c>
      <c r="O12" s="5">
        <v>7.4999999999999997E-2</v>
      </c>
      <c r="P12" s="7">
        <v>2.8253315999999997</v>
      </c>
      <c r="Q12" s="7"/>
      <c r="R12" s="7"/>
      <c r="S12" s="7">
        <v>2.8253315999999997</v>
      </c>
      <c r="T12" s="7"/>
      <c r="U12" s="7"/>
      <c r="Y12" s="15" t="s">
        <v>9</v>
      </c>
      <c r="Z12" s="5">
        <v>7.4999999999999997E-2</v>
      </c>
      <c r="AA12" s="7">
        <v>2.8253315999999997</v>
      </c>
      <c r="AB12" s="7"/>
      <c r="AC12" s="7"/>
      <c r="AD12" s="7">
        <v>2.8253315999999997</v>
      </c>
      <c r="AE12" s="7"/>
      <c r="AF12" s="7"/>
    </row>
    <row r="13" spans="3:32" ht="105" x14ac:dyDescent="0.2">
      <c r="C13" s="15" t="s">
        <v>10</v>
      </c>
      <c r="D13" s="5" t="s">
        <v>11</v>
      </c>
      <c r="E13" s="7">
        <f t="shared" ref="E13:J13" si="3">(E6+E7+E8+E9)*E20</f>
        <v>2.8443821670329665</v>
      </c>
      <c r="F13" s="7">
        <f t="shared" si="3"/>
        <v>4.7975000000000003</v>
      </c>
      <c r="G13" s="7">
        <f t="shared" si="3"/>
        <v>5.7569999999999997</v>
      </c>
      <c r="H13" s="7">
        <f t="shared" si="3"/>
        <v>4.763382167032967</v>
      </c>
      <c r="I13" s="7">
        <f t="shared" si="3"/>
        <v>6.7164999999999999</v>
      </c>
      <c r="J13" s="7">
        <f t="shared" si="3"/>
        <v>7.6760000000000002</v>
      </c>
      <c r="N13" s="15" t="s">
        <v>10</v>
      </c>
      <c r="O13" s="5" t="s">
        <v>11</v>
      </c>
      <c r="P13" s="7">
        <f t="shared" ref="P13:U13" si="4">(P6+P7+P8+P9)*P20</f>
        <v>3.0037389670329664</v>
      </c>
      <c r="Q13" s="7">
        <f t="shared" si="4"/>
        <v>4.9874999999999998</v>
      </c>
      <c r="R13" s="7">
        <f t="shared" si="4"/>
        <v>5.9849999999999994</v>
      </c>
      <c r="S13" s="7">
        <f t="shared" si="4"/>
        <v>4.9987389670329669</v>
      </c>
      <c r="T13" s="7">
        <f t="shared" si="4"/>
        <v>6.9824999999999999</v>
      </c>
      <c r="U13" s="7">
        <f t="shared" si="4"/>
        <v>7.9799999999999995</v>
      </c>
      <c r="Y13" s="15" t="s">
        <v>10</v>
      </c>
      <c r="Z13" s="5" t="s">
        <v>11</v>
      </c>
      <c r="AA13" s="7">
        <f t="shared" ref="AA13:AF13" si="5">(AA6+AA7+AA8+AA9)*AA20</f>
        <v>3.0834173670329665</v>
      </c>
      <c r="AB13" s="7">
        <f t="shared" si="5"/>
        <v>5.0824999999999996</v>
      </c>
      <c r="AC13" s="7">
        <f t="shared" si="5"/>
        <v>6.0990000000000002</v>
      </c>
      <c r="AD13" s="7">
        <f t="shared" si="5"/>
        <v>5.116417367032966</v>
      </c>
      <c r="AE13" s="7">
        <f t="shared" si="5"/>
        <v>7.1154999999999999</v>
      </c>
      <c r="AF13" s="7">
        <f t="shared" si="5"/>
        <v>8.1319999999999997</v>
      </c>
    </row>
    <row r="14" spans="3:32" ht="26.25" customHeight="1" x14ac:dyDescent="0.2">
      <c r="C14" s="15" t="s">
        <v>12</v>
      </c>
      <c r="D14" s="11"/>
      <c r="E14" s="16">
        <f t="shared" ref="E14:J14" si="6">SUM(E6:E13)</f>
        <v>68.952507627032958</v>
      </c>
      <c r="F14" s="16">
        <f t="shared" si="6"/>
        <v>77.621025000000003</v>
      </c>
      <c r="G14" s="16">
        <f t="shared" si="6"/>
        <v>92.909900000000007</v>
      </c>
      <c r="H14" s="16">
        <f t="shared" si="6"/>
        <v>99.530257627032967</v>
      </c>
      <c r="I14" s="16">
        <f t="shared" si="6"/>
        <v>108.198775</v>
      </c>
      <c r="J14" s="16">
        <f t="shared" si="6"/>
        <v>123.48765</v>
      </c>
      <c r="N14" s="15" t="s">
        <v>12</v>
      </c>
      <c r="O14" s="11"/>
      <c r="P14" s="16">
        <f t="shared" ref="P14:U14" si="7">SUM(P6:P13)</f>
        <v>71.540587867032968</v>
      </c>
      <c r="Q14" s="16">
        <f t="shared" si="7"/>
        <v>80.69512499999999</v>
      </c>
      <c r="R14" s="16">
        <f t="shared" si="7"/>
        <v>96.589500000000001</v>
      </c>
      <c r="S14" s="16">
        <f t="shared" si="7"/>
        <v>103.32933786703295</v>
      </c>
      <c r="T14" s="16">
        <f t="shared" si="7"/>
        <v>112.483875</v>
      </c>
      <c r="U14" s="16">
        <f t="shared" si="7"/>
        <v>128.37825000000001</v>
      </c>
      <c r="Y14" s="15" t="s">
        <v>12</v>
      </c>
      <c r="Z14" s="11"/>
      <c r="AA14" s="16">
        <f t="shared" ref="AA14:AF14" si="8">SUM(AA6:AA13)</f>
        <v>72.83462798703296</v>
      </c>
      <c r="AB14" s="16">
        <f t="shared" si="8"/>
        <v>82.232174999999998</v>
      </c>
      <c r="AC14" s="16">
        <f t="shared" si="8"/>
        <v>98.429299999999998</v>
      </c>
      <c r="AD14" s="16">
        <f t="shared" si="8"/>
        <v>105.22887798703296</v>
      </c>
      <c r="AE14" s="16">
        <f t="shared" si="8"/>
        <v>114.626425</v>
      </c>
      <c r="AF14" s="16">
        <f t="shared" si="8"/>
        <v>130.82355000000001</v>
      </c>
    </row>
    <row r="15" spans="3:32" ht="26.25" customHeight="1" x14ac:dyDescent="0.2">
      <c r="D15" s="19" t="s">
        <v>13</v>
      </c>
      <c r="E15" s="20"/>
      <c r="F15" s="20"/>
      <c r="G15" s="20"/>
      <c r="H15" s="20"/>
      <c r="I15" s="20"/>
      <c r="J15" s="20"/>
      <c r="O15" s="19" t="s">
        <v>13</v>
      </c>
      <c r="P15" s="20"/>
      <c r="Q15" s="20"/>
      <c r="R15" s="20"/>
      <c r="S15" s="20"/>
      <c r="T15" s="20"/>
      <c r="U15" s="20"/>
      <c r="Z15" s="19" t="s">
        <v>13</v>
      </c>
      <c r="AA15" s="20"/>
      <c r="AB15" s="20"/>
      <c r="AC15" s="20"/>
      <c r="AD15" s="20"/>
      <c r="AE15" s="20"/>
      <c r="AF15" s="20"/>
    </row>
    <row r="16" spans="3:32" ht="26.25" customHeight="1" x14ac:dyDescent="0.2">
      <c r="D16" s="4" t="s">
        <v>14</v>
      </c>
      <c r="E16" s="13">
        <f t="shared" ref="E16:J16" si="9">SUM(E6:E9)*182</f>
        <v>9943.4243999999999</v>
      </c>
      <c r="F16" s="13">
        <f t="shared" si="9"/>
        <v>11488.75</v>
      </c>
      <c r="G16" s="13">
        <f t="shared" si="9"/>
        <v>13786.5</v>
      </c>
      <c r="H16" s="13">
        <f t="shared" si="9"/>
        <v>14538.924399999998</v>
      </c>
      <c r="I16" s="13">
        <f t="shared" si="9"/>
        <v>16084.25</v>
      </c>
      <c r="J16" s="13">
        <f t="shared" si="9"/>
        <v>18382</v>
      </c>
      <c r="O16" s="4" t="s">
        <v>14</v>
      </c>
      <c r="P16" s="13">
        <f t="shared" ref="P16:U16" si="10">SUM(P6:P9)*182</f>
        <v>10325.041999999999</v>
      </c>
      <c r="Q16" s="13">
        <f t="shared" si="10"/>
        <v>11943.75</v>
      </c>
      <c r="R16" s="13">
        <f t="shared" si="10"/>
        <v>14332.5</v>
      </c>
      <c r="S16" s="13">
        <f t="shared" si="10"/>
        <v>15102.541999999999</v>
      </c>
      <c r="T16" s="13">
        <f t="shared" si="10"/>
        <v>16721.25</v>
      </c>
      <c r="U16" s="13">
        <f t="shared" si="10"/>
        <v>19110</v>
      </c>
      <c r="Z16" s="4" t="s">
        <v>14</v>
      </c>
      <c r="AA16" s="13">
        <f t="shared" ref="AA16:AF16" si="11">SUM(AA6:AA9)*182</f>
        <v>10515.850799999998</v>
      </c>
      <c r="AB16" s="13">
        <f t="shared" si="11"/>
        <v>12171.25</v>
      </c>
      <c r="AC16" s="13">
        <f t="shared" si="11"/>
        <v>14605.5</v>
      </c>
      <c r="AD16" s="13">
        <f t="shared" si="11"/>
        <v>15384.350799999998</v>
      </c>
      <c r="AE16" s="13">
        <f t="shared" si="11"/>
        <v>17039.75</v>
      </c>
      <c r="AF16" s="13">
        <f t="shared" si="11"/>
        <v>19474</v>
      </c>
    </row>
    <row r="17" spans="4:32" ht="15" x14ac:dyDescent="0.2">
      <c r="D17" s="4"/>
      <c r="E17" s="12"/>
      <c r="F17" s="12"/>
      <c r="G17" s="12"/>
      <c r="H17" s="12"/>
      <c r="I17" s="12"/>
      <c r="J17" s="12"/>
      <c r="O17" s="4"/>
      <c r="P17" s="12"/>
      <c r="Q17" s="12"/>
      <c r="R17" s="12"/>
      <c r="S17" s="12"/>
      <c r="T17" s="12"/>
      <c r="U17" s="12"/>
      <c r="Z17" s="4"/>
      <c r="AA17" s="12"/>
      <c r="AB17" s="12"/>
      <c r="AC17" s="12"/>
      <c r="AD17" s="12"/>
      <c r="AE17" s="12"/>
      <c r="AF17" s="12"/>
    </row>
    <row r="18" spans="4:32" ht="30" x14ac:dyDescent="0.2">
      <c r="D18" s="4" t="s">
        <v>15</v>
      </c>
      <c r="E18" s="13">
        <f>IF(E16&lt;7703,E16*4.51%,(7703*4.51%+(E16-7703)*7.6%))</f>
        <v>517.67755439999996</v>
      </c>
      <c r="F18" s="13"/>
      <c r="G18" s="13"/>
      <c r="H18" s="13">
        <f>IF(H16&lt;7703,H16*4.51%,(7703*4.51%+(H16-7703)*7.6%))</f>
        <v>866.93555439999989</v>
      </c>
      <c r="I18" s="13"/>
      <c r="J18" s="13"/>
      <c r="O18" s="4" t="s">
        <v>15</v>
      </c>
      <c r="P18" s="13">
        <f>IF(P16&lt;7703,P16*4.51%,(7703*4.51%+(P16-7703)*7.6%))</f>
        <v>546.68049199999996</v>
      </c>
      <c r="Q18" s="13"/>
      <c r="R18" s="13"/>
      <c r="S18" s="13">
        <f>IF(S16&lt;7703,S16*4.51%,(7703*4.51%+(S16-7703)*7.6%))</f>
        <v>909.77049199999999</v>
      </c>
      <c r="T18" s="13"/>
      <c r="U18" s="13"/>
      <c r="Z18" s="4" t="s">
        <v>15</v>
      </c>
      <c r="AA18" s="13">
        <f>IF(AA16&lt;7703,AA16*4.51%,(7703*4.51%+(AA16-7703)*7.6%))</f>
        <v>561.18196079999984</v>
      </c>
      <c r="AB18" s="13"/>
      <c r="AC18" s="13"/>
      <c r="AD18" s="13">
        <f>IF(AD16&lt;7703,AD16*4.51%,(7703*4.51%+(AD16-7703)*7.6%))</f>
        <v>931.18796079999981</v>
      </c>
      <c r="AE18" s="13"/>
      <c r="AF18" s="13"/>
    </row>
    <row r="19" spans="4:32" ht="15" x14ac:dyDescent="0.2">
      <c r="D19" s="4"/>
      <c r="E19" s="12"/>
      <c r="F19" s="12"/>
      <c r="G19" s="12"/>
      <c r="H19" s="12"/>
      <c r="I19" s="12"/>
      <c r="J19" s="12"/>
      <c r="O19" s="4"/>
      <c r="P19" s="12"/>
      <c r="Q19" s="12"/>
      <c r="R19" s="12"/>
      <c r="S19" s="12"/>
      <c r="T19" s="12"/>
      <c r="U19" s="12"/>
      <c r="Z19" s="4"/>
      <c r="AA19" s="12"/>
      <c r="AB19" s="12"/>
      <c r="AC19" s="12"/>
      <c r="AD19" s="12"/>
      <c r="AE19" s="12"/>
      <c r="AF19" s="12"/>
    </row>
    <row r="20" spans="4:32" ht="30" x14ac:dyDescent="0.2">
      <c r="D20" s="4" t="s">
        <v>16</v>
      </c>
      <c r="E20" s="14">
        <f t="shared" ref="E20" si="12">E18/E16</f>
        <v>5.206230103182561E-2</v>
      </c>
      <c r="F20" s="14">
        <v>7.5999999999999998E-2</v>
      </c>
      <c r="G20" s="14">
        <v>7.5999999999999998E-2</v>
      </c>
      <c r="H20" s="14">
        <f t="shared" ref="H20" si="13">H18/H16</f>
        <v>5.9628589471171611E-2</v>
      </c>
      <c r="I20" s="14">
        <v>7.5999999999999998E-2</v>
      </c>
      <c r="J20" s="14">
        <v>7.5999999999999998E-2</v>
      </c>
      <c r="O20" s="4" t="s">
        <v>16</v>
      </c>
      <c r="P20" s="14">
        <f t="shared" ref="P20" si="14">P18/P16</f>
        <v>5.2947047769878318E-2</v>
      </c>
      <c r="Q20" s="14">
        <v>7.5999999999999998E-2</v>
      </c>
      <c r="R20" s="14">
        <v>7.5999999999999998E-2</v>
      </c>
      <c r="S20" s="14">
        <f t="shared" ref="S20" si="15">S18/S16</f>
        <v>6.0239560466046047E-2</v>
      </c>
      <c r="T20" s="14">
        <v>7.5999999999999998E-2</v>
      </c>
      <c r="U20" s="14">
        <v>7.5999999999999998E-2</v>
      </c>
      <c r="Z20" s="4" t="s">
        <v>16</v>
      </c>
      <c r="AA20" s="14">
        <f t="shared" ref="AA20" si="16">AA18/AA16</f>
        <v>5.336534071023525E-2</v>
      </c>
      <c r="AB20" s="14">
        <v>7.5999999999999998E-2</v>
      </c>
      <c r="AC20" s="14">
        <v>7.5999999999999998E-2</v>
      </c>
      <c r="AD20" s="14">
        <f t="shared" ref="AD20" si="17">AD18/AD16</f>
        <v>6.0528258416988251E-2</v>
      </c>
      <c r="AE20" s="14">
        <v>7.5999999999999998E-2</v>
      </c>
      <c r="AF20" s="14">
        <v>7.5999999999999998E-2</v>
      </c>
    </row>
  </sheetData>
  <sheetProtection algorithmName="SHA-512" hashValue="ZOhTt64Aj8oGi5snGoEJOXHzCcYrYz/d7XcyAFUUDZR8Z64HB5r/U9rwAfLEdS1bxKiBKos/6zUqqX7xZJhPkw==" saltValue="t6phCo1Fu4QFKGceL2g99g==" spinCount="100000" sheet="1" objects="1" scenarios="1"/>
  <mergeCells count="3">
    <mergeCell ref="D15:J15"/>
    <mergeCell ref="O15:U15"/>
    <mergeCell ref="Z15:AF15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סיכום</vt:lpstr>
      <vt:lpstr>מאבטח אישי למאוימים צמוד ומקדים</vt:lpstr>
      <vt:lpstr>זקיף בית מאוימים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מיטל בוטמן</dc:creator>
  <cp:lastModifiedBy>יאיר גרינבאום</cp:lastModifiedBy>
  <cp:lastPrinted>2025-06-04T11:18:53Z</cp:lastPrinted>
  <dcterms:created xsi:type="dcterms:W3CDTF">2025-06-04T06:07:26Z</dcterms:created>
  <dcterms:modified xsi:type="dcterms:W3CDTF">2026-01-14T13:52:48Z</dcterms:modified>
</cp:coreProperties>
</file>